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90" windowWidth="18570" windowHeight="7300" activeTab="1"/>
  </bookViews>
  <sheets>
    <sheet name="Mine" sheetId="1" r:id="rId1"/>
    <sheet name="Used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8" i="2"/>
  <c r="F19" s="1"/>
  <c r="F17"/>
  <c r="F15"/>
  <c r="C15"/>
  <c r="D15"/>
  <c r="E15"/>
  <c r="B15"/>
  <c r="E9"/>
  <c r="B9"/>
  <c r="D7" i="1"/>
  <c r="H7" s="1"/>
  <c r="H17"/>
  <c r="C18"/>
  <c r="D18"/>
  <c r="E18"/>
  <c r="F18"/>
  <c r="G18"/>
  <c r="C16"/>
  <c r="G16"/>
  <c r="H16" s="1"/>
  <c r="G9"/>
  <c r="G10"/>
  <c r="H10" s="1"/>
  <c r="G11"/>
  <c r="G12"/>
  <c r="H12" s="1"/>
  <c r="G13"/>
  <c r="G14"/>
  <c r="H14" s="1"/>
  <c r="G15"/>
  <c r="H15" s="1"/>
  <c r="G8"/>
  <c r="H8" s="1"/>
  <c r="H13"/>
  <c r="H11"/>
  <c r="H9"/>
  <c r="H18" l="1"/>
  <c r="H19" l="1"/>
  <c r="H20" s="1"/>
</calcChain>
</file>

<file path=xl/sharedStrings.xml><?xml version="1.0" encoding="utf-8"?>
<sst xmlns="http://schemas.openxmlformats.org/spreadsheetml/2006/main" count="47" uniqueCount="46">
  <si>
    <t>December YTD 2019</t>
  </si>
  <si>
    <t>Senior Pastor</t>
  </si>
  <si>
    <t>Intern</t>
  </si>
  <si>
    <t>Youth Director</t>
  </si>
  <si>
    <t>Youth Assist</t>
  </si>
  <si>
    <t>Traditional Worship Director</t>
  </si>
  <si>
    <t>Contemporary Worship Director</t>
  </si>
  <si>
    <t>Chancel Choir Director</t>
  </si>
  <si>
    <t>On voluntary unpaid leave</t>
  </si>
  <si>
    <t>Office Administrator</t>
  </si>
  <si>
    <t>Volunteer Coordinator</t>
  </si>
  <si>
    <t>Workers Compensation</t>
  </si>
  <si>
    <t>Total Payroll and Benefits</t>
  </si>
  <si>
    <t>Total</t>
  </si>
  <si>
    <t>2 1/2 of annual total</t>
  </si>
  <si>
    <t>2020 Loan Estimate</t>
  </si>
  <si>
    <t>Lutheran Church of the Resurrction</t>
  </si>
  <si>
    <t>Monthly Average</t>
  </si>
  <si>
    <t>Per Cheryl all custodians are being paid</t>
  </si>
  <si>
    <t>Salaries / Wages</t>
  </si>
  <si>
    <t>Group Health Insurance</t>
  </si>
  <si>
    <t>State/Local Taxes</t>
  </si>
  <si>
    <t>Not being paid during this time per Cheryl</t>
  </si>
  <si>
    <t>3 Custondians</t>
  </si>
  <si>
    <t>Excludes Travel, Business Exp.,Cell Phone and Continuing Education</t>
  </si>
  <si>
    <t>FTE</t>
  </si>
  <si>
    <t>Used 2019 Dec YTD Actual</t>
  </si>
  <si>
    <t>Retirement Benefits</t>
  </si>
  <si>
    <t>Quarter 1</t>
  </si>
  <si>
    <t>Wages</t>
  </si>
  <si>
    <t>Taxes</t>
  </si>
  <si>
    <t>Quarter 2</t>
  </si>
  <si>
    <t>Quarter 3</t>
  </si>
  <si>
    <t>Quarter 4</t>
  </si>
  <si>
    <t>Total 941 for 2019</t>
  </si>
  <si>
    <t>Lutheran Church of the Resurrection</t>
  </si>
  <si>
    <t>Pension 2019</t>
  </si>
  <si>
    <t>Pension</t>
  </si>
  <si>
    <t xml:space="preserve">  (Disability, Group Life)</t>
  </si>
  <si>
    <t>State Taxes</t>
  </si>
  <si>
    <t>Other Insurance</t>
  </si>
  <si>
    <t>Insurance</t>
  </si>
  <si>
    <t>Total Annual</t>
  </si>
  <si>
    <t>Monthly average</t>
  </si>
  <si>
    <t>2 1/2 months</t>
  </si>
  <si>
    <t>Grand Total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</si>
</sst>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3" fontId="3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/>
    </xf>
    <xf numFmtId="164" fontId="4" fillId="0" borderId="0" xfId="1" applyNumberFormat="1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3" fontId="2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3" fontId="0" fillId="0" borderId="0" xfId="0" applyNumberFormat="1"/>
    <xf numFmtId="0" fontId="0" fillId="0" borderId="0" xfId="0" applyBorder="1"/>
    <xf numFmtId="4" fontId="3" fillId="0" borderId="0" xfId="0" applyNumberFormat="1" applyFont="1" applyBorder="1"/>
    <xf numFmtId="4" fontId="2" fillId="0" borderId="0" xfId="0" applyNumberFormat="1" applyFont="1" applyBorder="1"/>
    <xf numFmtId="4" fontId="3" fillId="0" borderId="5" xfId="0" applyNumberFormat="1" applyFont="1" applyBorder="1"/>
    <xf numFmtId="0" fontId="0" fillId="0" borderId="6" xfId="0" applyBorder="1"/>
    <xf numFmtId="0" fontId="0" fillId="0" borderId="5" xfId="0" applyBorder="1"/>
    <xf numFmtId="0" fontId="2" fillId="0" borderId="6" xfId="0" applyFont="1" applyBorder="1" applyAlignment="1">
      <alignment horizontal="center"/>
    </xf>
    <xf numFmtId="4" fontId="0" fillId="0" borderId="6" xfId="0" applyNumberFormat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0" borderId="10" xfId="0" applyBorder="1"/>
    <xf numFmtId="0" fontId="2" fillId="0" borderId="11" xfId="0" applyFont="1" applyBorder="1" applyAlignment="1">
      <alignment horizontal="left"/>
    </xf>
    <xf numFmtId="0" fontId="0" fillId="0" borderId="11" xfId="0" applyBorder="1"/>
    <xf numFmtId="0" fontId="2" fillId="3" borderId="1" xfId="0" applyFont="1" applyFill="1" applyBorder="1"/>
    <xf numFmtId="0" fontId="0" fillId="3" borderId="12" xfId="0" applyFill="1" applyBorder="1"/>
    <xf numFmtId="0" fontId="0" fillId="3" borderId="13" xfId="0" applyFill="1" applyBorder="1"/>
    <xf numFmtId="4" fontId="2" fillId="3" borderId="14" xfId="0" applyNumberFormat="1" applyFont="1" applyFill="1" applyBorder="1"/>
    <xf numFmtId="0" fontId="2" fillId="0" borderId="11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6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"/>
  <sheetViews>
    <sheetView showGridLines="0" topLeftCell="A4" workbookViewId="0">
      <selection activeCell="E7" sqref="E7"/>
    </sheetView>
  </sheetViews>
  <sheetFormatPr defaultRowHeight="15.5"/>
  <cols>
    <col min="1" max="1" width="4.5" customWidth="1"/>
    <col min="2" max="2" width="27.9140625" customWidth="1"/>
    <col min="3" max="3" width="8.08203125" customWidth="1"/>
    <col min="4" max="7" width="10.08203125" customWidth="1"/>
    <col min="8" max="8" width="11.9140625" style="1" bestFit="1" customWidth="1"/>
  </cols>
  <sheetData>
    <row r="1" spans="1:13" ht="21">
      <c r="B1" s="14" t="s">
        <v>16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1">
      <c r="B2" s="14" t="s">
        <v>15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2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5" customHeight="1">
      <c r="D5" s="16" t="s">
        <v>0</v>
      </c>
      <c r="E5" s="16"/>
      <c r="F5" s="16"/>
      <c r="G5" s="16"/>
      <c r="H5" s="16"/>
      <c r="J5" s="7"/>
      <c r="K5" s="7"/>
      <c r="L5" s="7"/>
      <c r="M5" s="7"/>
    </row>
    <row r="6" spans="1:13" ht="46.5">
      <c r="C6" s="11" t="s">
        <v>25</v>
      </c>
      <c r="D6" s="5" t="s">
        <v>19</v>
      </c>
      <c r="E6" s="5" t="s">
        <v>20</v>
      </c>
      <c r="F6" s="8" t="s">
        <v>27</v>
      </c>
      <c r="G6" s="5" t="s">
        <v>21</v>
      </c>
      <c r="H6" s="5" t="s">
        <v>13</v>
      </c>
      <c r="I6" s="7"/>
      <c r="J6" s="7"/>
      <c r="K6" s="7"/>
      <c r="L6" s="7"/>
      <c r="M6" s="7"/>
    </row>
    <row r="7" spans="1:13">
      <c r="A7" s="1">
        <v>1</v>
      </c>
      <c r="B7" t="s">
        <v>1</v>
      </c>
      <c r="C7" s="10">
        <v>1</v>
      </c>
      <c r="D7" s="2">
        <f>72737+5564-22000</f>
        <v>56301</v>
      </c>
      <c r="E7" s="2">
        <v>2662</v>
      </c>
      <c r="F7" s="2">
        <v>15425</v>
      </c>
      <c r="G7" s="2">
        <v>0</v>
      </c>
      <c r="H7" s="9">
        <f t="shared" ref="H7:H17" si="0">SUM(D7:G7)</f>
        <v>74388</v>
      </c>
      <c r="I7" s="15" t="s">
        <v>24</v>
      </c>
      <c r="J7" s="15"/>
      <c r="K7" s="15"/>
      <c r="L7" s="15"/>
      <c r="M7" s="15"/>
    </row>
    <row r="8" spans="1:13">
      <c r="A8" s="1">
        <v>2</v>
      </c>
      <c r="B8" t="s">
        <v>2</v>
      </c>
      <c r="C8" s="10">
        <v>1</v>
      </c>
      <c r="D8" s="2">
        <v>45000</v>
      </c>
      <c r="E8" s="2">
        <v>0</v>
      </c>
      <c r="F8" s="2">
        <v>0</v>
      </c>
      <c r="G8" s="9">
        <f>ROUND(+D8*0.0765,0)</f>
        <v>3443</v>
      </c>
      <c r="H8" s="9">
        <f t="shared" si="0"/>
        <v>48443</v>
      </c>
      <c r="I8" s="15"/>
      <c r="J8" s="15"/>
      <c r="K8" s="15"/>
      <c r="L8" s="15"/>
      <c r="M8" s="15"/>
    </row>
    <row r="9" spans="1:13">
      <c r="A9" s="1">
        <v>3</v>
      </c>
      <c r="B9" t="s">
        <v>3</v>
      </c>
      <c r="C9" s="10">
        <v>0.5</v>
      </c>
      <c r="D9" s="2">
        <v>20808</v>
      </c>
      <c r="E9" s="2">
        <v>0</v>
      </c>
      <c r="F9" s="2">
        <v>0</v>
      </c>
      <c r="G9" s="9">
        <f t="shared" ref="G9:G16" si="1">ROUND(+D9*0.0765,0)</f>
        <v>1592</v>
      </c>
      <c r="H9" s="9">
        <f t="shared" si="0"/>
        <v>22400</v>
      </c>
    </row>
    <row r="10" spans="1:13">
      <c r="A10" s="1">
        <v>4</v>
      </c>
      <c r="B10" t="s">
        <v>4</v>
      </c>
      <c r="C10" s="10"/>
      <c r="D10" s="2">
        <v>0</v>
      </c>
      <c r="E10" s="2">
        <v>0</v>
      </c>
      <c r="F10" s="2">
        <v>0</v>
      </c>
      <c r="G10" s="9">
        <f t="shared" si="1"/>
        <v>0</v>
      </c>
      <c r="H10" s="9">
        <f t="shared" si="0"/>
        <v>0</v>
      </c>
      <c r="I10" t="s">
        <v>22</v>
      </c>
    </row>
    <row r="11" spans="1:13">
      <c r="A11" s="1">
        <v>5</v>
      </c>
      <c r="B11" t="s">
        <v>5</v>
      </c>
      <c r="C11" s="10">
        <v>0.5</v>
      </c>
      <c r="D11" s="2">
        <v>15918</v>
      </c>
      <c r="E11" s="2">
        <v>0</v>
      </c>
      <c r="F11" s="2">
        <v>0</v>
      </c>
      <c r="G11" s="9">
        <f t="shared" si="1"/>
        <v>1218</v>
      </c>
      <c r="H11" s="9">
        <f t="shared" si="0"/>
        <v>17136</v>
      </c>
    </row>
    <row r="12" spans="1:13">
      <c r="A12" s="1">
        <v>6</v>
      </c>
      <c r="B12" t="s">
        <v>6</v>
      </c>
      <c r="C12" s="10"/>
      <c r="D12" s="2">
        <v>2750</v>
      </c>
      <c r="E12" s="2">
        <v>0</v>
      </c>
      <c r="F12" s="2">
        <v>0</v>
      </c>
      <c r="G12" s="9">
        <f t="shared" si="1"/>
        <v>210</v>
      </c>
      <c r="H12" s="9">
        <f t="shared" si="0"/>
        <v>2960</v>
      </c>
    </row>
    <row r="13" spans="1:13">
      <c r="A13" s="1">
        <v>7</v>
      </c>
      <c r="B13" t="s">
        <v>7</v>
      </c>
      <c r="C13" s="10"/>
      <c r="D13" s="2">
        <v>0</v>
      </c>
      <c r="E13" s="2">
        <v>0</v>
      </c>
      <c r="F13" s="2">
        <v>0</v>
      </c>
      <c r="G13" s="9">
        <f t="shared" si="1"/>
        <v>0</v>
      </c>
      <c r="H13" s="9">
        <f t="shared" si="0"/>
        <v>0</v>
      </c>
      <c r="I13" t="s">
        <v>8</v>
      </c>
    </row>
    <row r="14" spans="1:13">
      <c r="A14" s="1">
        <v>8</v>
      </c>
      <c r="B14" t="s">
        <v>9</v>
      </c>
      <c r="C14" s="10">
        <v>1</v>
      </c>
      <c r="D14" s="2">
        <v>35324</v>
      </c>
      <c r="E14" s="2">
        <v>0</v>
      </c>
      <c r="F14" s="2">
        <v>0</v>
      </c>
      <c r="G14" s="9">
        <f t="shared" si="1"/>
        <v>2702</v>
      </c>
      <c r="H14" s="9">
        <f t="shared" si="0"/>
        <v>38026</v>
      </c>
    </row>
    <row r="15" spans="1:13">
      <c r="A15" s="1">
        <v>9</v>
      </c>
      <c r="B15" t="s">
        <v>10</v>
      </c>
      <c r="C15" s="10">
        <v>0.375</v>
      </c>
      <c r="D15" s="2">
        <v>12776</v>
      </c>
      <c r="E15" s="2">
        <v>0</v>
      </c>
      <c r="F15" s="2">
        <v>0</v>
      </c>
      <c r="G15" s="9">
        <f t="shared" si="1"/>
        <v>977</v>
      </c>
      <c r="H15" s="9">
        <f t="shared" si="0"/>
        <v>13753</v>
      </c>
    </row>
    <row r="16" spans="1:13">
      <c r="A16" s="1">
        <v>10</v>
      </c>
      <c r="B16" t="s">
        <v>23</v>
      </c>
      <c r="C16" s="10">
        <f>+(0.625)+(0.5)+(7.5/40)</f>
        <v>1.3125</v>
      </c>
      <c r="D16" s="2">
        <v>36720</v>
      </c>
      <c r="E16" s="2">
        <v>0</v>
      </c>
      <c r="F16" s="2">
        <v>0</v>
      </c>
      <c r="G16" s="9">
        <f t="shared" si="1"/>
        <v>2809</v>
      </c>
      <c r="H16" s="9">
        <f t="shared" si="0"/>
        <v>39529</v>
      </c>
      <c r="I16" t="s">
        <v>18</v>
      </c>
    </row>
    <row r="17" spans="1:9">
      <c r="A17" s="1">
        <v>11</v>
      </c>
      <c r="B17" t="s">
        <v>11</v>
      </c>
      <c r="C17" s="10"/>
      <c r="D17" s="2"/>
      <c r="E17" s="2"/>
      <c r="F17" s="2"/>
      <c r="G17" s="2">
        <v>4208</v>
      </c>
      <c r="H17" s="9">
        <f t="shared" si="0"/>
        <v>4208</v>
      </c>
      <c r="I17" t="s">
        <v>26</v>
      </c>
    </row>
    <row r="18" spans="1:9">
      <c r="B18" t="s">
        <v>12</v>
      </c>
      <c r="C18" s="3">
        <f t="shared" ref="C18:G18" si="2">SUM(C7:C17)</f>
        <v>5.6875</v>
      </c>
      <c r="D18" s="3">
        <f t="shared" si="2"/>
        <v>225597</v>
      </c>
      <c r="E18" s="3">
        <f t="shared" si="2"/>
        <v>2662</v>
      </c>
      <c r="F18" s="3">
        <f t="shared" si="2"/>
        <v>15425</v>
      </c>
      <c r="G18" s="3">
        <f t="shared" si="2"/>
        <v>17159</v>
      </c>
      <c r="H18" s="3">
        <f>SUM(H7:H17)</f>
        <v>260843</v>
      </c>
    </row>
    <row r="19" spans="1:9">
      <c r="B19" t="s">
        <v>17</v>
      </c>
      <c r="H19" s="6">
        <f>+H18/12</f>
        <v>21736.916666666668</v>
      </c>
    </row>
    <row r="20" spans="1:9">
      <c r="B20" s="12" t="s">
        <v>14</v>
      </c>
      <c r="C20" s="12"/>
      <c r="D20" s="12"/>
      <c r="E20" s="12"/>
      <c r="F20" s="12"/>
      <c r="G20" s="12"/>
      <c r="H20" s="13">
        <f>+H19*2.5</f>
        <v>54342.291666666672</v>
      </c>
    </row>
    <row r="22" spans="1:9">
      <c r="D22" s="17"/>
    </row>
    <row r="28" spans="1:9">
      <c r="D28" s="17"/>
    </row>
  </sheetData>
  <mergeCells count="4">
    <mergeCell ref="B2:M2"/>
    <mergeCell ref="B1:M1"/>
    <mergeCell ref="I7:M8"/>
    <mergeCell ref="D5:H5"/>
  </mergeCells>
  <printOptions horizontalCentered="1"/>
  <pageMargins left="0.2" right="0.2" top="0.75" bottom="0.75" header="0.3" footer="0.3"/>
  <pageSetup scale="9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workbookViewId="0">
      <selection activeCell="H5" sqref="H5"/>
    </sheetView>
  </sheetViews>
  <sheetFormatPr defaultRowHeight="15.5"/>
  <cols>
    <col min="1" max="1" width="20.1640625" customWidth="1"/>
    <col min="2" max="4" width="12" customWidth="1"/>
    <col min="5" max="5" width="12.83203125" customWidth="1"/>
    <col min="6" max="6" width="13.08203125" customWidth="1"/>
  </cols>
  <sheetData>
    <row r="1" spans="1:6" ht="21">
      <c r="A1" s="14" t="s">
        <v>35</v>
      </c>
      <c r="B1" s="14"/>
      <c r="C1" s="14"/>
      <c r="D1" s="14"/>
      <c r="E1" s="14"/>
    </row>
    <row r="2" spans="1:6" ht="16" thickBot="1"/>
    <row r="3" spans="1:6">
      <c r="A3" s="32"/>
      <c r="B3" s="26" t="s">
        <v>29</v>
      </c>
      <c r="C3" s="27" t="s">
        <v>37</v>
      </c>
      <c r="D3" s="27" t="s">
        <v>41</v>
      </c>
      <c r="E3" s="27" t="s">
        <v>30</v>
      </c>
      <c r="F3" s="28" t="s">
        <v>45</v>
      </c>
    </row>
    <row r="4" spans="1:6" ht="16" thickBot="1">
      <c r="A4" s="33">
        <v>941</v>
      </c>
      <c r="B4" s="29"/>
      <c r="C4" s="30"/>
      <c r="D4" s="30"/>
      <c r="E4" s="30"/>
      <c r="F4" s="31"/>
    </row>
    <row r="5" spans="1:6">
      <c r="A5" s="34" t="s">
        <v>28</v>
      </c>
      <c r="B5" s="21">
        <v>57815.47</v>
      </c>
      <c r="C5" s="19"/>
      <c r="D5" s="19"/>
      <c r="E5" s="19">
        <v>2396</v>
      </c>
      <c r="F5" s="22"/>
    </row>
    <row r="6" spans="1:6">
      <c r="A6" s="34" t="s">
        <v>31</v>
      </c>
      <c r="B6" s="21">
        <v>58126.44</v>
      </c>
      <c r="C6" s="19"/>
      <c r="D6" s="19"/>
      <c r="E6" s="19">
        <v>2280</v>
      </c>
      <c r="F6" s="22"/>
    </row>
    <row r="7" spans="1:6">
      <c r="A7" s="34" t="s">
        <v>32</v>
      </c>
      <c r="B7" s="21">
        <v>58544.53</v>
      </c>
      <c r="C7" s="19"/>
      <c r="D7" s="19"/>
      <c r="E7" s="19">
        <v>2283</v>
      </c>
      <c r="F7" s="22"/>
    </row>
    <row r="8" spans="1:6">
      <c r="A8" s="34" t="s">
        <v>33</v>
      </c>
      <c r="B8" s="21">
        <v>62522.53</v>
      </c>
      <c r="C8" s="19"/>
      <c r="D8" s="19"/>
      <c r="E8" s="19">
        <v>2419</v>
      </c>
      <c r="F8" s="22"/>
    </row>
    <row r="9" spans="1:6">
      <c r="A9" s="39" t="s">
        <v>34</v>
      </c>
      <c r="B9" s="40">
        <f>SUM(B5:B8)</f>
        <v>237008.97</v>
      </c>
      <c r="C9" s="20"/>
      <c r="D9" s="20"/>
      <c r="E9" s="20">
        <f>SUM(E5:E8)</f>
        <v>9378</v>
      </c>
      <c r="F9" s="42"/>
    </row>
    <row r="10" spans="1:6">
      <c r="A10" s="34"/>
      <c r="B10" s="23"/>
      <c r="C10" s="18"/>
      <c r="D10" s="18"/>
      <c r="E10" s="18"/>
      <c r="F10" s="22"/>
    </row>
    <row r="11" spans="1:6">
      <c r="A11" s="34" t="s">
        <v>36</v>
      </c>
      <c r="B11" s="23"/>
      <c r="C11" s="19">
        <v>15425.28</v>
      </c>
      <c r="D11" s="19"/>
      <c r="E11" s="18"/>
      <c r="F11" s="22"/>
    </row>
    <row r="12" spans="1:6">
      <c r="A12" s="34" t="s">
        <v>40</v>
      </c>
      <c r="B12" s="23"/>
      <c r="C12" s="18"/>
      <c r="D12" s="19">
        <v>2662.32</v>
      </c>
      <c r="E12" s="18"/>
      <c r="F12" s="22"/>
    </row>
    <row r="13" spans="1:6">
      <c r="A13" s="34" t="s">
        <v>38</v>
      </c>
      <c r="B13" s="23"/>
      <c r="C13" s="18"/>
      <c r="D13" s="18"/>
      <c r="E13" s="18"/>
      <c r="F13" s="22"/>
    </row>
    <row r="14" spans="1:6">
      <c r="A14" s="34" t="s">
        <v>39</v>
      </c>
      <c r="B14" s="23"/>
      <c r="C14" s="18"/>
      <c r="D14" s="18"/>
      <c r="E14" s="19">
        <v>5720.5</v>
      </c>
      <c r="F14" s="24"/>
    </row>
    <row r="15" spans="1:6">
      <c r="A15" s="39" t="s">
        <v>13</v>
      </c>
      <c r="B15" s="40">
        <f>SUM(B9:B14)</f>
        <v>237008.97</v>
      </c>
      <c r="C15" s="20">
        <f t="shared" ref="C15:E15" si="0">SUM(C9:C14)</f>
        <v>15425.28</v>
      </c>
      <c r="D15" s="20">
        <f t="shared" si="0"/>
        <v>2662.32</v>
      </c>
      <c r="E15" s="20">
        <f t="shared" si="0"/>
        <v>15098.5</v>
      </c>
      <c r="F15" s="41">
        <f>SUM(B15:E15)</f>
        <v>270195.07</v>
      </c>
    </row>
    <row r="16" spans="1:6">
      <c r="A16" s="34"/>
      <c r="B16" s="23"/>
      <c r="C16" s="18"/>
      <c r="D16" s="18"/>
      <c r="E16" s="18"/>
      <c r="F16" s="22"/>
    </row>
    <row r="17" spans="1:6">
      <c r="A17" s="34" t="s">
        <v>42</v>
      </c>
      <c r="B17" s="23"/>
      <c r="C17" s="18"/>
      <c r="D17" s="18"/>
      <c r="E17" s="18"/>
      <c r="F17" s="25">
        <f>SUM(B15:E15)</f>
        <v>270195.07</v>
      </c>
    </row>
    <row r="18" spans="1:6" ht="16" thickBot="1">
      <c r="A18" s="34" t="s">
        <v>43</v>
      </c>
      <c r="B18" s="23"/>
      <c r="C18" s="18"/>
      <c r="D18" s="18"/>
      <c r="E18" s="18"/>
      <c r="F18" s="25">
        <f>+ROUND(+F17/12,0)</f>
        <v>22516</v>
      </c>
    </row>
    <row r="19" spans="1:6" ht="16" thickBot="1">
      <c r="A19" s="35" t="s">
        <v>44</v>
      </c>
      <c r="B19" s="36"/>
      <c r="C19" s="37"/>
      <c r="D19" s="37"/>
      <c r="E19" s="37"/>
      <c r="F19" s="38">
        <f>+F18*2.5</f>
        <v>56290</v>
      </c>
    </row>
  </sheetData>
  <mergeCells count="6">
    <mergeCell ref="A1:E1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Mine</vt:lpstr>
      <vt:lpstr>Used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2020-04-07T19:46:37Z</cp:lastPrinted>
  <dcterms:created xsi:type="dcterms:W3CDTF">2020-04-06T19:33:28Z</dcterms:created>
  <dcterms:modified xsi:type="dcterms:W3CDTF">2020-04-10T17:10:09Z</dcterms:modified>
</cp:coreProperties>
</file>